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kbyers/ibCom/Marketing/Pricing/"/>
    </mc:Choice>
  </mc:AlternateContent>
  <bookViews>
    <workbookView xWindow="5540" yWindow="1340" windowWidth="28220" windowHeight="27340" tabRatio="500"/>
  </bookViews>
  <sheets>
    <sheet name="mydigitalstructure" sheetId="1" r:id="rId1"/>
    <sheet name="Pricing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K23" i="1"/>
  <c r="K27" i="1"/>
  <c r="E6" i="1"/>
  <c r="E9" i="1"/>
  <c r="C41" i="1"/>
  <c r="C48" i="1"/>
  <c r="C52" i="1"/>
  <c r="C63" i="1"/>
  <c r="C64" i="1"/>
  <c r="C70" i="1"/>
  <c r="C71" i="1"/>
  <c r="C75" i="1"/>
  <c r="B76" i="1"/>
  <c r="C79" i="1"/>
  <c r="C81" i="1"/>
  <c r="D57" i="1"/>
  <c r="C33" i="1"/>
  <c r="E7" i="1"/>
  <c r="E8" i="1"/>
  <c r="C16" i="1"/>
  <c r="B84" i="1"/>
  <c r="C40" i="1"/>
  <c r="C47" i="1"/>
  <c r="C53" i="1"/>
  <c r="I21" i="1"/>
  <c r="E21" i="1"/>
  <c r="K21" i="1"/>
  <c r="I22" i="1"/>
  <c r="E22" i="1"/>
  <c r="K22" i="1"/>
  <c r="I23" i="1"/>
  <c r="I24" i="1"/>
  <c r="E24" i="1"/>
  <c r="K24" i="1"/>
  <c r="I25" i="1"/>
  <c r="E25" i="1"/>
  <c r="K25" i="1"/>
  <c r="I26" i="1"/>
  <c r="E26" i="1"/>
  <c r="K26" i="1"/>
  <c r="C82" i="1"/>
  <c r="C83" i="1"/>
  <c r="J21" i="1"/>
  <c r="J22" i="1"/>
  <c r="J23" i="1"/>
  <c r="J24" i="1"/>
  <c r="J25" i="1"/>
  <c r="J26" i="1"/>
  <c r="J27" i="1"/>
  <c r="C15" i="1"/>
</calcChain>
</file>

<file path=xl/sharedStrings.xml><?xml version="1.0" encoding="utf-8"?>
<sst xmlns="http://schemas.openxmlformats.org/spreadsheetml/2006/main" count="116" uniqueCount="80">
  <si>
    <t>Users</t>
  </si>
  <si>
    <t>Everything but financials</t>
  </si>
  <si>
    <t>Financials only</t>
  </si>
  <si>
    <t>Everything</t>
  </si>
  <si>
    <t>Count</t>
  </si>
  <si>
    <t>$</t>
  </si>
  <si>
    <t>All pricing is excluding tax</t>
  </si>
  <si>
    <t>Data</t>
  </si>
  <si>
    <t>Included</t>
  </si>
  <si>
    <t>Gb</t>
  </si>
  <si>
    <t>Price</t>
  </si>
  <si>
    <t>Additional</t>
  </si>
  <si>
    <t>SMS</t>
  </si>
  <si>
    <t>Cost per SMS</t>
  </si>
  <si>
    <t>ibCom mydigitalstructure Pricing Calculator</t>
  </si>
  <si>
    <t>See http://mydigitalstructure.com/pricing for the latest pricing</t>
  </si>
  <si>
    <t>OR</t>
  </si>
  <si>
    <t>PLUS</t>
  </si>
  <si>
    <t>Volume Users All Endpoints</t>
  </si>
  <si>
    <t>10 users</t>
  </si>
  <si>
    <t>Additional $</t>
  </si>
  <si>
    <t>TOTAL</t>
  </si>
  <si>
    <t>25 user</t>
  </si>
  <si>
    <t>50 users</t>
  </si>
  <si>
    <t>100 users</t>
  </si>
  <si>
    <t>250 users</t>
  </si>
  <si>
    <t>Additional 1 Gb</t>
  </si>
  <si>
    <t>Included Gb</t>
  </si>
  <si>
    <t>Additional Increments</t>
  </si>
  <si>
    <t>TOTAL Gb</t>
  </si>
  <si>
    <t>Unlimited users</t>
  </si>
  <si>
    <t>EQUALS</t>
  </si>
  <si>
    <t>/month</t>
  </si>
  <si>
    <t>$/month</t>
  </si>
  <si>
    <t>TOTAL $/month</t>
  </si>
  <si>
    <t>$/user/month</t>
  </si>
  <si>
    <t>End Points</t>
  </si>
  <si>
    <t>ISOLATED</t>
  </si>
  <si>
    <t>Set Up</t>
  </si>
  <si>
    <t>Not-for-profit</t>
  </si>
  <si>
    <t>%</t>
  </si>
  <si>
    <t>months</t>
  </si>
  <si>
    <t>COMMITMENT</t>
  </si>
  <si>
    <t>Discount</t>
  </si>
  <si>
    <t>A</t>
  </si>
  <si>
    <t>B</t>
  </si>
  <si>
    <t>C</t>
  </si>
  <si>
    <t>Months</t>
  </si>
  <si>
    <t>COMMITMENT - ONGOING DISCOUNT</t>
  </si>
  <si>
    <t>NOT-FOR-PROFIT</t>
  </si>
  <si>
    <t>Is this organisation not for profit?</t>
  </si>
  <si>
    <t>Is the service being paid for upfront?</t>
  </si>
  <si>
    <t>How long is the commitment for?</t>
  </si>
  <si>
    <t>Is a long term contract being signed?</t>
  </si>
  <si>
    <t>Monthly</t>
  </si>
  <si>
    <t>Monthly amount</t>
  </si>
  <si>
    <t>What level?</t>
  </si>
  <si>
    <t>Is this service isolated?</t>
  </si>
  <si>
    <t>D</t>
  </si>
  <si>
    <t>E</t>
  </si>
  <si>
    <t>ISOLATED EMAIL SETUP</t>
  </si>
  <si>
    <t>SETUP</t>
  </si>
  <si>
    <t>MONTHLY</t>
  </si>
  <si>
    <t>ISOLATED EMAIL SERVICE</t>
  </si>
  <si>
    <t>TOTAL PRICE</t>
  </si>
  <si>
    <t>Upfront</t>
  </si>
  <si>
    <t>No</t>
  </si>
  <si>
    <t>Set up</t>
  </si>
  <si>
    <t>LESS</t>
  </si>
  <si>
    <t>Monthly saving</t>
  </si>
  <si>
    <t>* http://mydigitalstructure.com/pricing_isolated</t>
  </si>
  <si>
    <t>LONG TERM COMMITMENT</t>
  </si>
  <si>
    <t>COMMITMENT - SETUP DISCOUNT</t>
  </si>
  <si>
    <t>Isolated service setup discount</t>
  </si>
  <si>
    <t>* http://mydigitalstructure.com/pricing_isolated_email</t>
  </si>
  <si>
    <t>Is isolated email sending required?</t>
  </si>
  <si>
    <t>SMSs sent per month</t>
  </si>
  <si>
    <t>* if you use your own SMS sending service there is no charge</t>
  </si>
  <si>
    <t>ISOLATED MONTHLY</t>
  </si>
  <si>
    <t>PAY-UPFRONT DISCOUNT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</si>
</sst>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??_-;_-@_-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0" tint="-0.499984740745262"/>
      <name val="Calibri"/>
      <scheme val="minor"/>
    </font>
    <font>
      <b/>
      <sz val="14"/>
      <color rgb="FF000000"/>
      <name val="Calibri"/>
      <scheme val="minor"/>
    </font>
    <font>
      <b/>
      <sz val="18"/>
      <color theme="0" tint="-0.499984740745262"/>
      <name val="Calibri"/>
      <scheme val="minor"/>
    </font>
    <font>
      <b/>
      <sz val="12"/>
      <color theme="0" tint="-0.499984740745262"/>
      <name val="Calibri"/>
      <scheme val="minor"/>
    </font>
    <font>
      <sz val="12"/>
      <color rgb="FF000000"/>
      <name val="Arial"/>
    </font>
    <font>
      <sz val="10"/>
      <color theme="0" tint="-0.499984740745262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i/>
      <sz val="10"/>
      <color theme="0" tint="-0.499984740745262"/>
      <name val="Calibri"/>
      <scheme val="minor"/>
    </font>
    <font>
      <b/>
      <sz val="16"/>
      <color theme="6"/>
      <name val="Calibri"/>
      <family val="2"/>
      <scheme val="minor"/>
    </font>
    <font>
      <b/>
      <sz val="14"/>
      <color theme="0" tint="-0.499984740745262"/>
      <name val="Calibri"/>
      <scheme val="minor"/>
    </font>
    <font>
      <b/>
      <sz val="16"/>
      <color theme="1" tint="0.499984740745262"/>
      <name val="Calibri"/>
      <scheme val="minor"/>
    </font>
    <font>
      <i/>
      <sz val="10"/>
      <color rgb="FFFF0000"/>
      <name val="Calibri"/>
      <scheme val="minor"/>
    </font>
    <font>
      <sz val="16"/>
      <color theme="6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0" fillId="0" borderId="1" xfId="0" applyBorder="1"/>
    <xf numFmtId="0" fontId="6" fillId="0" borderId="2" xfId="0" applyFont="1" applyBorder="1"/>
    <xf numFmtId="0" fontId="4" fillId="0" borderId="2" xfId="0" applyFont="1" applyBorder="1" applyAlignment="1">
      <alignment horizontal="right"/>
    </xf>
    <xf numFmtId="0" fontId="0" fillId="0" borderId="2" xfId="0" applyBorder="1"/>
    <xf numFmtId="0" fontId="0" fillId="0" borderId="0" xfId="0" applyBorder="1"/>
    <xf numFmtId="0" fontId="10" fillId="0" borderId="0" xfId="0" applyFont="1"/>
    <xf numFmtId="0" fontId="0" fillId="0" borderId="0" xfId="0" applyFill="1" applyBorder="1"/>
    <xf numFmtId="0" fontId="11" fillId="0" borderId="2" xfId="0" applyFont="1" applyBorder="1"/>
    <xf numFmtId="0" fontId="4" fillId="0" borderId="2" xfId="0" applyFont="1" applyFill="1" applyBorder="1" applyAlignment="1">
      <alignment horizontal="right"/>
    </xf>
    <xf numFmtId="165" fontId="0" fillId="0" borderId="0" xfId="3" applyNumberFormat="1" applyFont="1" applyBorder="1"/>
    <xf numFmtId="165" fontId="0" fillId="0" borderId="0" xfId="3" applyNumberFormat="1" applyFont="1" applyFill="1" applyBorder="1"/>
    <xf numFmtId="165" fontId="0" fillId="0" borderId="0" xfId="3" applyNumberFormat="1" applyFont="1"/>
    <xf numFmtId="165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0" fontId="0" fillId="0" borderId="2" xfId="0" applyFill="1" applyBorder="1"/>
    <xf numFmtId="165" fontId="0" fillId="0" borderId="2" xfId="3" applyNumberFormat="1" applyFont="1" applyFill="1" applyBorder="1"/>
    <xf numFmtId="165" fontId="0" fillId="0" borderId="2" xfId="3" applyNumberFormat="1" applyFont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4" fillId="0" borderId="0" xfId="3" applyFont="1" applyBorder="1"/>
    <xf numFmtId="0" fontId="0" fillId="0" borderId="0" xfId="0" applyFont="1" applyBorder="1" applyAlignment="1">
      <alignment horizontal="left"/>
    </xf>
    <xf numFmtId="165" fontId="2" fillId="0" borderId="0" xfId="3" applyNumberFormat="1" applyFont="1" applyBorder="1"/>
    <xf numFmtId="0" fontId="14" fillId="0" borderId="0" xfId="0" applyFont="1"/>
    <xf numFmtId="0" fontId="10" fillId="0" borderId="3" xfId="0" applyFont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0" fillId="0" borderId="0" xfId="0" applyFont="1" applyBorder="1"/>
    <xf numFmtId="0" fontId="4" fillId="0" borderId="2" xfId="0" applyFont="1" applyBorder="1" applyAlignment="1">
      <alignment horizontal="center"/>
    </xf>
    <xf numFmtId="0" fontId="15" fillId="0" borderId="0" xfId="0" applyFont="1"/>
    <xf numFmtId="0" fontId="4" fillId="0" borderId="0" xfId="0" applyFont="1" applyBorder="1" applyAlignment="1">
      <alignment horizontal="left"/>
    </xf>
    <xf numFmtId="165" fontId="0" fillId="0" borderId="2" xfId="3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3" xfId="0" applyBorder="1"/>
    <xf numFmtId="0" fontId="10" fillId="0" borderId="3" xfId="0" applyFont="1" applyBorder="1"/>
    <xf numFmtId="0" fontId="17" fillId="0" borderId="0" xfId="0" applyFont="1"/>
    <xf numFmtId="0" fontId="18" fillId="0" borderId="0" xfId="0" applyFont="1"/>
    <xf numFmtId="44" fontId="0" fillId="0" borderId="0" xfId="13" applyFont="1"/>
    <xf numFmtId="0" fontId="0" fillId="0" borderId="2" xfId="0" applyFont="1" applyBorder="1" applyAlignment="1">
      <alignment horizontal="left"/>
    </xf>
    <xf numFmtId="44" fontId="2" fillId="0" borderId="2" xfId="13" applyFont="1" applyBorder="1"/>
    <xf numFmtId="44" fontId="0" fillId="0" borderId="2" xfId="13" applyFont="1" applyBorder="1" applyAlignment="1">
      <alignment horizontal="right"/>
    </xf>
    <xf numFmtId="0" fontId="0" fillId="0" borderId="0" xfId="0" applyFill="1"/>
    <xf numFmtId="0" fontId="13" fillId="0" borderId="0" xfId="0" applyFont="1" applyFill="1" applyBorder="1"/>
    <xf numFmtId="0" fontId="10" fillId="0" borderId="0" xfId="0" applyFont="1" applyFill="1" applyBorder="1"/>
    <xf numFmtId="0" fontId="13" fillId="3" borderId="8" xfId="0" applyFont="1" applyFill="1" applyBorder="1"/>
    <xf numFmtId="0" fontId="13" fillId="3" borderId="10" xfId="0" applyFont="1" applyFill="1" applyBorder="1"/>
    <xf numFmtId="0" fontId="19" fillId="3" borderId="12" xfId="0" applyFont="1" applyFill="1" applyBorder="1" applyAlignment="1">
      <alignment horizontal="left"/>
    </xf>
    <xf numFmtId="44" fontId="13" fillId="3" borderId="13" xfId="13" applyFont="1" applyFill="1" applyBorder="1"/>
    <xf numFmtId="44" fontId="4" fillId="0" borderId="1" xfId="13" applyFont="1" applyBorder="1"/>
    <xf numFmtId="44" fontId="4" fillId="0" borderId="1" xfId="13" applyFont="1" applyBorder="1" applyAlignment="1">
      <alignment horizontal="right"/>
    </xf>
    <xf numFmtId="0" fontId="20" fillId="3" borderId="4" xfId="0" applyFont="1" applyFill="1" applyBorder="1"/>
    <xf numFmtId="0" fontId="20" fillId="3" borderId="6" xfId="0" applyFont="1" applyFill="1" applyBorder="1"/>
    <xf numFmtId="44" fontId="0" fillId="0" borderId="0" xfId="0" applyNumberFormat="1"/>
    <xf numFmtId="0" fontId="21" fillId="0" borderId="0" xfId="0" applyFont="1"/>
    <xf numFmtId="44" fontId="13" fillId="0" borderId="0" xfId="13" applyFont="1" applyFill="1" applyBorder="1"/>
    <xf numFmtId="0" fontId="17" fillId="0" borderId="0" xfId="0" applyFont="1" applyFill="1" applyBorder="1" applyAlignment="1">
      <alignment horizontal="left"/>
    </xf>
    <xf numFmtId="0" fontId="20" fillId="0" borderId="0" xfId="0" applyFont="1" applyFill="1" applyBorder="1"/>
    <xf numFmtId="44" fontId="20" fillId="3" borderId="5" xfId="13" applyFont="1" applyFill="1" applyBorder="1"/>
    <xf numFmtId="44" fontId="20" fillId="3" borderId="7" xfId="13" applyFont="1" applyFill="1" applyBorder="1"/>
    <xf numFmtId="44" fontId="13" fillId="3" borderId="9" xfId="13" applyNumberFormat="1" applyFont="1" applyFill="1" applyBorder="1"/>
    <xf numFmtId="44" fontId="13" fillId="3" borderId="11" xfId="13" applyNumberFormat="1" applyFont="1" applyFill="1" applyBorder="1"/>
    <xf numFmtId="0" fontId="22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165" fontId="0" fillId="0" borderId="1" xfId="3" applyNumberFormat="1" applyFont="1" applyBorder="1" applyAlignment="1">
      <alignment horizontal="right"/>
    </xf>
    <xf numFmtId="164" fontId="0" fillId="0" borderId="0" xfId="3" applyNumberFormat="1" applyFont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9" fillId="4" borderId="0" xfId="4" applyFill="1" applyAlignment="1" applyProtection="1">
      <alignment horizontal="center"/>
      <protection locked="0"/>
    </xf>
    <xf numFmtId="0" fontId="9" fillId="4" borderId="2" xfId="4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164" fontId="16" fillId="4" borderId="0" xfId="3" applyFont="1" applyFill="1" applyBorder="1" applyAlignment="1" applyProtection="1">
      <alignment horizontal="center"/>
      <protection locked="0"/>
    </xf>
    <xf numFmtId="0" fontId="16" fillId="4" borderId="2" xfId="3" applyNumberFormat="1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4" fillId="0" borderId="0" xfId="0" applyFont="1"/>
  </cellXfs>
  <cellStyles count="14">
    <cellStyle name="Comma" xfId="3" builtinId="3"/>
    <cellStyle name="Currency" xfId="13" builtinId="4"/>
    <cellStyle name="Followed Hyperlink" xfId="2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ood" xfId="4" builtinId="26"/>
    <cellStyle name="Hyperlink" xfId="1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4"/>
  <sheetViews>
    <sheetView tabSelected="1" zoomScale="150" zoomScaleNormal="150" zoomScalePageLayoutView="150" workbookViewId="0">
      <selection activeCell="D6" sqref="D6"/>
    </sheetView>
  </sheetViews>
  <sheetFormatPr baseColWidth="10" defaultRowHeight="16" x14ac:dyDescent="0.2"/>
  <cols>
    <col min="1" max="1" width="1.83203125" customWidth="1"/>
    <col min="2" max="2" width="35.1640625" customWidth="1"/>
    <col min="3" max="3" width="15.6640625" customWidth="1"/>
    <col min="5" max="5" width="13.33203125" customWidth="1"/>
    <col min="6" max="7" width="11.33203125" bestFit="1" customWidth="1"/>
  </cols>
  <sheetData>
    <row r="1" spans="2:6" ht="26" x14ac:dyDescent="0.3">
      <c r="B1" s="1" t="s">
        <v>14</v>
      </c>
    </row>
    <row r="2" spans="2:6" x14ac:dyDescent="0.2">
      <c r="B2" s="7" t="s">
        <v>15</v>
      </c>
    </row>
    <row r="3" spans="2:6" x14ac:dyDescent="0.2">
      <c r="B3" s="7" t="s">
        <v>6</v>
      </c>
    </row>
    <row r="5" spans="2:6" ht="19" x14ac:dyDescent="0.25">
      <c r="B5" s="3" t="s">
        <v>36</v>
      </c>
      <c r="C5" s="4" t="s">
        <v>35</v>
      </c>
      <c r="D5" s="30" t="s">
        <v>0</v>
      </c>
      <c r="E5" s="4" t="s">
        <v>5</v>
      </c>
    </row>
    <row r="6" spans="2:6" x14ac:dyDescent="0.2">
      <c r="B6" t="s">
        <v>1</v>
      </c>
      <c r="C6">
        <v>25</v>
      </c>
      <c r="D6" s="68">
        <v>0</v>
      </c>
      <c r="E6">
        <f>D6*C6</f>
        <v>0</v>
      </c>
      <c r="F6" s="7" t="s">
        <v>32</v>
      </c>
    </row>
    <row r="7" spans="2:6" x14ac:dyDescent="0.2">
      <c r="B7" t="s">
        <v>2</v>
      </c>
      <c r="C7">
        <v>25</v>
      </c>
      <c r="D7" s="68">
        <v>0</v>
      </c>
      <c r="E7">
        <f>D7*C7</f>
        <v>0</v>
      </c>
      <c r="F7" s="7" t="s">
        <v>32</v>
      </c>
    </row>
    <row r="8" spans="2:6" x14ac:dyDescent="0.2">
      <c r="B8" t="s">
        <v>3</v>
      </c>
      <c r="C8">
        <v>40</v>
      </c>
      <c r="D8" s="68">
        <v>0</v>
      </c>
      <c r="E8">
        <f>D8*C8</f>
        <v>0</v>
      </c>
      <c r="F8" s="7" t="s">
        <v>32</v>
      </c>
    </row>
    <row r="9" spans="2:6" x14ac:dyDescent="0.2">
      <c r="B9" s="2"/>
      <c r="C9" s="15"/>
      <c r="D9" s="15" t="s">
        <v>10</v>
      </c>
      <c r="E9" s="51">
        <f>SUM(E6:E8)</f>
        <v>0</v>
      </c>
      <c r="F9" s="7" t="s">
        <v>32</v>
      </c>
    </row>
    <row r="10" spans="2:6" x14ac:dyDescent="0.2">
      <c r="B10" s="6"/>
      <c r="C10" s="6"/>
      <c r="D10" s="6"/>
      <c r="E10" s="6"/>
    </row>
    <row r="11" spans="2:6" ht="19" x14ac:dyDescent="0.25">
      <c r="B11" s="3" t="s">
        <v>7</v>
      </c>
      <c r="C11" s="5"/>
      <c r="D11" s="5"/>
    </row>
    <row r="12" spans="2:6" x14ac:dyDescent="0.2">
      <c r="B12" t="s">
        <v>8</v>
      </c>
      <c r="C12">
        <v>1</v>
      </c>
      <c r="D12" s="7" t="s">
        <v>9</v>
      </c>
    </row>
    <row r="13" spans="2:6" x14ac:dyDescent="0.2">
      <c r="B13" t="s">
        <v>11</v>
      </c>
      <c r="C13">
        <v>11</v>
      </c>
      <c r="D13" s="7" t="s">
        <v>33</v>
      </c>
    </row>
    <row r="14" spans="2:6" x14ac:dyDescent="0.2">
      <c r="B14" t="s">
        <v>26</v>
      </c>
      <c r="C14" s="68">
        <v>0</v>
      </c>
      <c r="D14" s="7"/>
    </row>
    <row r="15" spans="2:6" x14ac:dyDescent="0.2">
      <c r="B15" t="s">
        <v>21</v>
      </c>
      <c r="C15">
        <f>(C14*C12)+C12</f>
        <v>1</v>
      </c>
      <c r="D15" s="7" t="s">
        <v>9</v>
      </c>
    </row>
    <row r="16" spans="2:6" x14ac:dyDescent="0.2">
      <c r="B16" s="15" t="s">
        <v>10</v>
      </c>
      <c r="C16" s="50">
        <f>C14*C13</f>
        <v>0</v>
      </c>
      <c r="D16" s="7" t="s">
        <v>32</v>
      </c>
    </row>
    <row r="17" spans="2:11" x14ac:dyDescent="0.2">
      <c r="B17" s="6"/>
      <c r="C17" s="6"/>
    </row>
    <row r="18" spans="2:11" ht="24" x14ac:dyDescent="0.3">
      <c r="B18" s="20" t="s">
        <v>16</v>
      </c>
      <c r="C18" s="6"/>
    </row>
    <row r="19" spans="2:11" x14ac:dyDescent="0.2">
      <c r="B19" s="6"/>
      <c r="C19" s="6"/>
      <c r="F19" s="67" t="s">
        <v>7</v>
      </c>
      <c r="G19" s="67"/>
      <c r="H19" s="67"/>
      <c r="I19" s="67"/>
      <c r="J19" s="67"/>
    </row>
    <row r="20" spans="2:11" ht="39" customHeight="1" x14ac:dyDescent="0.25">
      <c r="B20" s="9" t="s">
        <v>18</v>
      </c>
      <c r="C20" s="4" t="s">
        <v>33</v>
      </c>
      <c r="D20" s="4" t="s">
        <v>4</v>
      </c>
      <c r="E20" s="4" t="s">
        <v>5</v>
      </c>
      <c r="F20" s="16" t="s">
        <v>27</v>
      </c>
      <c r="G20" s="16" t="s">
        <v>20</v>
      </c>
      <c r="H20" s="16" t="s">
        <v>28</v>
      </c>
      <c r="I20" s="10" t="s">
        <v>33</v>
      </c>
      <c r="J20" s="10" t="s">
        <v>29</v>
      </c>
      <c r="K20" s="16" t="s">
        <v>34</v>
      </c>
    </row>
    <row r="21" spans="2:11" x14ac:dyDescent="0.2">
      <c r="B21" s="8" t="s">
        <v>19</v>
      </c>
      <c r="C21" s="11">
        <v>329</v>
      </c>
      <c r="D21" s="68">
        <v>0</v>
      </c>
      <c r="E21" s="13">
        <f>D21*C21</f>
        <v>0</v>
      </c>
      <c r="F21">
        <v>2</v>
      </c>
      <c r="G21">
        <v>22</v>
      </c>
      <c r="H21" s="68">
        <v>0</v>
      </c>
      <c r="I21">
        <f>H21*G21</f>
        <v>0</v>
      </c>
      <c r="J21">
        <f>IF(D21&gt;0,(H21*F21)+F21,0)</f>
        <v>0</v>
      </c>
      <c r="K21" s="13">
        <f>I21+E21</f>
        <v>0</v>
      </c>
    </row>
    <row r="22" spans="2:11" x14ac:dyDescent="0.2">
      <c r="B22" s="8" t="s">
        <v>22</v>
      </c>
      <c r="C22" s="11">
        <v>704</v>
      </c>
      <c r="D22" s="68">
        <v>0</v>
      </c>
      <c r="E22" s="13">
        <f t="shared" ref="E22:E26" si="0">D22*C22</f>
        <v>0</v>
      </c>
      <c r="F22">
        <v>4</v>
      </c>
      <c r="G22">
        <v>44</v>
      </c>
      <c r="H22" s="68">
        <v>0</v>
      </c>
      <c r="I22">
        <f t="shared" ref="I22:I26" si="1">H22*G22</f>
        <v>0</v>
      </c>
      <c r="J22">
        <f t="shared" ref="J22:J26" si="2">IF(D22&gt;0,(H22*F22)+F22,0)</f>
        <v>0</v>
      </c>
      <c r="K22" s="13">
        <f t="shared" ref="K22:K26" si="3">I22+E22</f>
        <v>0</v>
      </c>
    </row>
    <row r="23" spans="2:11" x14ac:dyDescent="0.2">
      <c r="B23" s="8" t="s">
        <v>23</v>
      </c>
      <c r="C23" s="11">
        <v>1116</v>
      </c>
      <c r="D23" s="68">
        <v>0</v>
      </c>
      <c r="E23" s="13">
        <f t="shared" si="0"/>
        <v>0</v>
      </c>
      <c r="F23">
        <v>10</v>
      </c>
      <c r="G23">
        <v>110</v>
      </c>
      <c r="H23" s="68">
        <v>0</v>
      </c>
      <c r="I23">
        <f t="shared" si="1"/>
        <v>0</v>
      </c>
      <c r="J23">
        <f t="shared" si="2"/>
        <v>0</v>
      </c>
      <c r="K23" s="13">
        <f t="shared" si="3"/>
        <v>0</v>
      </c>
    </row>
    <row r="24" spans="2:11" x14ac:dyDescent="0.2">
      <c r="B24" s="8" t="s">
        <v>24</v>
      </c>
      <c r="C24" s="12">
        <v>1914</v>
      </c>
      <c r="D24" s="68">
        <v>0</v>
      </c>
      <c r="E24" s="13">
        <f t="shared" si="0"/>
        <v>0</v>
      </c>
      <c r="F24">
        <v>20</v>
      </c>
      <c r="G24">
        <v>220</v>
      </c>
      <c r="H24" s="68">
        <v>0</v>
      </c>
      <c r="I24">
        <f t="shared" si="1"/>
        <v>0</v>
      </c>
      <c r="J24">
        <f t="shared" si="2"/>
        <v>0</v>
      </c>
      <c r="K24" s="13">
        <f t="shared" si="3"/>
        <v>0</v>
      </c>
    </row>
    <row r="25" spans="2:11" x14ac:dyDescent="0.2">
      <c r="B25" s="8" t="s">
        <v>25</v>
      </c>
      <c r="C25" s="12">
        <v>4279</v>
      </c>
      <c r="D25" s="68">
        <v>0</v>
      </c>
      <c r="E25" s="13">
        <f t="shared" si="0"/>
        <v>0</v>
      </c>
      <c r="F25">
        <v>30</v>
      </c>
      <c r="G25">
        <v>330</v>
      </c>
      <c r="H25" s="68">
        <v>0</v>
      </c>
      <c r="I25">
        <f t="shared" si="1"/>
        <v>0</v>
      </c>
      <c r="J25">
        <f t="shared" si="2"/>
        <v>0</v>
      </c>
      <c r="K25" s="13">
        <f t="shared" si="3"/>
        <v>0</v>
      </c>
    </row>
    <row r="26" spans="2:11" x14ac:dyDescent="0.2">
      <c r="B26" s="17" t="s">
        <v>30</v>
      </c>
      <c r="C26" s="18">
        <v>15000</v>
      </c>
      <c r="D26" s="69">
        <v>0</v>
      </c>
      <c r="E26" s="19">
        <f t="shared" si="0"/>
        <v>0</v>
      </c>
      <c r="F26" s="5">
        <v>100</v>
      </c>
      <c r="G26" s="5">
        <v>1000</v>
      </c>
      <c r="H26" s="69">
        <v>0</v>
      </c>
      <c r="I26" s="5">
        <f t="shared" si="1"/>
        <v>0</v>
      </c>
      <c r="J26">
        <f t="shared" si="2"/>
        <v>0</v>
      </c>
      <c r="K26" s="13">
        <f t="shared" si="3"/>
        <v>0</v>
      </c>
    </row>
    <row r="27" spans="2:11" x14ac:dyDescent="0.2">
      <c r="B27" s="8"/>
      <c r="C27" s="6"/>
      <c r="J27" s="15">
        <f>SUM(J21:J26)</f>
        <v>0</v>
      </c>
      <c r="K27" s="14">
        <f>SUM(K21:K26)</f>
        <v>0</v>
      </c>
    </row>
    <row r="28" spans="2:11" ht="24" x14ac:dyDescent="0.3">
      <c r="B28" s="21" t="s">
        <v>17</v>
      </c>
      <c r="C28" s="6"/>
    </row>
    <row r="30" spans="2:11" ht="19" x14ac:dyDescent="0.25">
      <c r="B30" s="3" t="s">
        <v>12</v>
      </c>
      <c r="C30" s="3"/>
    </row>
    <row r="31" spans="2:11" x14ac:dyDescent="0.2">
      <c r="B31" t="s">
        <v>13</v>
      </c>
      <c r="C31" s="39">
        <v>0.1</v>
      </c>
      <c r="D31" s="31" t="s">
        <v>77</v>
      </c>
    </row>
    <row r="32" spans="2:11" x14ac:dyDescent="0.2">
      <c r="B32" t="s">
        <v>76</v>
      </c>
      <c r="C32" s="68">
        <v>0</v>
      </c>
    </row>
    <row r="33" spans="2:5" x14ac:dyDescent="0.2">
      <c r="B33" s="15" t="s">
        <v>10</v>
      </c>
      <c r="C33" s="50">
        <f>C32*C31</f>
        <v>0</v>
      </c>
    </row>
    <row r="34" spans="2:5" x14ac:dyDescent="0.2">
      <c r="B34" s="22"/>
      <c r="C34" s="23"/>
    </row>
    <row r="35" spans="2:5" ht="24" x14ac:dyDescent="0.3">
      <c r="B35" s="21" t="s">
        <v>17</v>
      </c>
      <c r="C35" s="23"/>
    </row>
    <row r="36" spans="2:5" x14ac:dyDescent="0.2">
      <c r="B36" s="22"/>
      <c r="C36" s="23"/>
    </row>
    <row r="37" spans="2:5" ht="19" x14ac:dyDescent="0.25">
      <c r="B37" s="3" t="s">
        <v>37</v>
      </c>
      <c r="C37" s="3"/>
    </row>
    <row r="38" spans="2:5" x14ac:dyDescent="0.2">
      <c r="B38" s="29" t="s">
        <v>57</v>
      </c>
      <c r="C38" s="70" t="s">
        <v>66</v>
      </c>
    </row>
    <row r="39" spans="2:5" x14ac:dyDescent="0.2">
      <c r="B39" s="29" t="s">
        <v>56</v>
      </c>
      <c r="C39" s="70" t="s">
        <v>44</v>
      </c>
      <c r="D39" s="31" t="s">
        <v>70</v>
      </c>
      <c r="E39" s="31"/>
    </row>
    <row r="40" spans="2:5" x14ac:dyDescent="0.2">
      <c r="B40" t="s">
        <v>38</v>
      </c>
      <c r="C40" s="39">
        <f>IF(C38="Yes",Pricing!B18,0)</f>
        <v>0</v>
      </c>
    </row>
    <row r="41" spans="2:5" x14ac:dyDescent="0.2">
      <c r="B41" s="40" t="s">
        <v>55</v>
      </c>
      <c r="C41" s="42">
        <f>IF(C38="Yes",INDEX(Pricing!B21:B25,MATCH(C39,Pricing!A21:A25,0)),0)</f>
        <v>0</v>
      </c>
    </row>
    <row r="42" spans="2:5" x14ac:dyDescent="0.2">
      <c r="B42" s="32"/>
      <c r="C42" s="23"/>
    </row>
    <row r="43" spans="2:5" ht="24" x14ac:dyDescent="0.3">
      <c r="B43" s="21" t="s">
        <v>17</v>
      </c>
      <c r="C43" s="23"/>
    </row>
    <row r="44" spans="2:5" x14ac:dyDescent="0.2">
      <c r="B44" s="22"/>
      <c r="C44" s="23"/>
    </row>
    <row r="45" spans="2:5" ht="19" x14ac:dyDescent="0.25">
      <c r="B45" s="3" t="s">
        <v>63</v>
      </c>
      <c r="C45" s="3"/>
    </row>
    <row r="46" spans="2:5" x14ac:dyDescent="0.2">
      <c r="B46" s="29" t="s">
        <v>75</v>
      </c>
      <c r="C46" s="70" t="s">
        <v>66</v>
      </c>
      <c r="D46" s="31" t="s">
        <v>74</v>
      </c>
    </row>
    <row r="47" spans="2:5" x14ac:dyDescent="0.2">
      <c r="B47" t="s">
        <v>38</v>
      </c>
      <c r="C47" s="13">
        <f>IF(C46="Yes",Pricing!B28,0)</f>
        <v>0</v>
      </c>
    </row>
    <row r="48" spans="2:5" x14ac:dyDescent="0.2">
      <c r="B48" s="40" t="s">
        <v>54</v>
      </c>
      <c r="C48" s="19">
        <f>IF($C$46="Yes",Pricing!B29,0)</f>
        <v>0</v>
      </c>
    </row>
    <row r="49" spans="2:6" x14ac:dyDescent="0.2">
      <c r="B49" s="24"/>
      <c r="C49" s="13"/>
    </row>
    <row r="50" spans="2:6" ht="24" x14ac:dyDescent="0.3">
      <c r="B50" s="21" t="s">
        <v>31</v>
      </c>
      <c r="C50" s="13"/>
    </row>
    <row r="51" spans="2:6" x14ac:dyDescent="0.2">
      <c r="B51" s="32"/>
      <c r="C51" s="23"/>
    </row>
    <row r="52" spans="2:6" x14ac:dyDescent="0.2">
      <c r="B52" s="46" t="s">
        <v>54</v>
      </c>
      <c r="C52" s="61">
        <f>E9+C16+K27+C33+C41+C48</f>
        <v>0</v>
      </c>
      <c r="D52" s="45"/>
    </row>
    <row r="53" spans="2:6" x14ac:dyDescent="0.2">
      <c r="B53" s="47" t="s">
        <v>67</v>
      </c>
      <c r="C53" s="62">
        <f>C40+C47</f>
        <v>0</v>
      </c>
      <c r="D53" s="44"/>
    </row>
    <row r="54" spans="2:6" x14ac:dyDescent="0.2">
      <c r="D54" s="43"/>
    </row>
    <row r="55" spans="2:6" ht="19" x14ac:dyDescent="0.25">
      <c r="B55" s="34" t="s">
        <v>42</v>
      </c>
      <c r="C55" s="33"/>
    </row>
    <row r="56" spans="2:6" x14ac:dyDescent="0.2">
      <c r="B56" s="29" t="s">
        <v>53</v>
      </c>
      <c r="C56" s="70" t="s">
        <v>66</v>
      </c>
    </row>
    <row r="57" spans="2:6" x14ac:dyDescent="0.2">
      <c r="B57" s="24" t="s">
        <v>51</v>
      </c>
      <c r="C57" s="71" t="s">
        <v>66</v>
      </c>
      <c r="D57" s="55" t="str">
        <f>IF(C57="Yes",IF(C56="No","You should consider a long term contract!",""),"")</f>
        <v/>
      </c>
    </row>
    <row r="58" spans="2:6" x14ac:dyDescent="0.2">
      <c r="B58" s="5" t="s">
        <v>52</v>
      </c>
      <c r="C58" s="72">
        <v>0</v>
      </c>
      <c r="D58" s="7" t="s">
        <v>41</v>
      </c>
    </row>
    <row r="60" spans="2:6" ht="24" x14ac:dyDescent="0.3">
      <c r="B60" s="21" t="s">
        <v>68</v>
      </c>
      <c r="C60" s="23"/>
    </row>
    <row r="61" spans="2:6" x14ac:dyDescent="0.2">
      <c r="B61" s="22"/>
      <c r="C61" s="23"/>
      <c r="F61" s="26"/>
    </row>
    <row r="62" spans="2:6" ht="19" x14ac:dyDescent="0.25">
      <c r="B62" s="3" t="s">
        <v>71</v>
      </c>
      <c r="C62" s="3"/>
    </row>
    <row r="63" spans="2:6" x14ac:dyDescent="0.2">
      <c r="B63" s="24" t="s">
        <v>43</v>
      </c>
      <c r="C63" s="66">
        <f>IF(C56="Yes",INDEX(Pricing!$B4:$B8,MATCH(C58,Pricing!$A4:$A8,1)),0)</f>
        <v>0</v>
      </c>
      <c r="D63" s="7" t="s">
        <v>40</v>
      </c>
    </row>
    <row r="64" spans="2:6" x14ac:dyDescent="0.2">
      <c r="B64" s="40" t="s">
        <v>69</v>
      </c>
      <c r="C64" s="42">
        <f>C63/100*C52</f>
        <v>0</v>
      </c>
      <c r="D64" s="7"/>
    </row>
    <row r="65" spans="2:4" x14ac:dyDescent="0.2">
      <c r="B65" s="32"/>
      <c r="C65" s="23"/>
      <c r="D65" s="7"/>
    </row>
    <row r="66" spans="2:4" ht="24" x14ac:dyDescent="0.3">
      <c r="B66" s="21" t="s">
        <v>68</v>
      </c>
      <c r="C66" s="23"/>
      <c r="D66" s="7"/>
    </row>
    <row r="67" spans="2:4" x14ac:dyDescent="0.2">
      <c r="B67" s="22"/>
      <c r="C67" s="23"/>
      <c r="D67" s="7"/>
    </row>
    <row r="68" spans="2:4" ht="19" x14ac:dyDescent="0.25">
      <c r="B68" s="3" t="s">
        <v>49</v>
      </c>
      <c r="C68" s="3"/>
      <c r="D68" s="7"/>
    </row>
    <row r="69" spans="2:4" x14ac:dyDescent="0.2">
      <c r="B69" s="29" t="s">
        <v>50</v>
      </c>
      <c r="C69" s="73" t="s">
        <v>66</v>
      </c>
      <c r="D69" s="7"/>
    </row>
    <row r="70" spans="2:4" x14ac:dyDescent="0.2">
      <c r="B70" t="s">
        <v>39</v>
      </c>
      <c r="C70" s="13">
        <f>IF(C69="Yes",Pricing!B32,0)</f>
        <v>0</v>
      </c>
      <c r="D70" s="7" t="s">
        <v>40</v>
      </c>
    </row>
    <row r="71" spans="2:4" x14ac:dyDescent="0.2">
      <c r="B71" s="40" t="s">
        <v>69</v>
      </c>
      <c r="C71" s="41">
        <f>C70/100*C52</f>
        <v>0</v>
      </c>
      <c r="D71" s="7"/>
    </row>
    <row r="72" spans="2:4" x14ac:dyDescent="0.2">
      <c r="B72" s="24"/>
      <c r="C72" s="25"/>
    </row>
    <row r="73" spans="2:4" ht="24" x14ac:dyDescent="0.3">
      <c r="B73" s="21" t="s">
        <v>31</v>
      </c>
      <c r="C73" s="25"/>
    </row>
    <row r="74" spans="2:4" ht="20" customHeight="1" x14ac:dyDescent="0.3">
      <c r="B74" s="21"/>
      <c r="C74" s="25"/>
    </row>
    <row r="75" spans="2:4" ht="18" customHeight="1" x14ac:dyDescent="0.25">
      <c r="B75" s="48" t="s">
        <v>54</v>
      </c>
      <c r="C75" s="49">
        <f>C52-C64-C71</f>
        <v>0</v>
      </c>
    </row>
    <row r="76" spans="2:4" ht="18" customHeight="1" x14ac:dyDescent="0.2">
      <c r="B76" s="57" t="e">
        <f>IF(C75/C52&lt;&gt;1,CONCATENATE("* total commitment and/or NFP discount is ",(1-(C75/C52))*100,"%"),"* no discount")</f>
        <v>#DIV/0!</v>
      </c>
      <c r="C76" s="56"/>
    </row>
    <row r="77" spans="2:4" ht="18" customHeight="1" x14ac:dyDescent="0.2">
      <c r="B77" s="57"/>
      <c r="C77" s="56"/>
    </row>
    <row r="78" spans="2:4" ht="18" customHeight="1" x14ac:dyDescent="0.25">
      <c r="B78" s="3" t="s">
        <v>71</v>
      </c>
      <c r="C78" s="56"/>
    </row>
    <row r="79" spans="2:4" ht="18" customHeight="1" x14ac:dyDescent="0.2">
      <c r="B79" s="64" t="s">
        <v>73</v>
      </c>
      <c r="C79" s="65">
        <f>IF(C38="Yes",IF(C56="Yes",INDEX(Pricing!$B12:$B15,MATCH(C58,Pricing!$A12:$A15,1)),0),0)</f>
        <v>0</v>
      </c>
      <c r="D79" s="7" t="s">
        <v>40</v>
      </c>
    </row>
    <row r="81" spans="2:7" ht="22" thickBot="1" x14ac:dyDescent="0.3">
      <c r="B81" s="38" t="s">
        <v>64</v>
      </c>
      <c r="C81" s="63" t="str">
        <f>IF(AND(C58&lt;&gt;0,OR(C56="Yes",C57="Yes")),CONCATENATE(C58," MONTHS"),"")</f>
        <v/>
      </c>
      <c r="D81" s="6"/>
    </row>
    <row r="82" spans="2:7" ht="21" x14ac:dyDescent="0.25">
      <c r="B82" s="52" t="s">
        <v>65</v>
      </c>
      <c r="C82" s="59">
        <f>IF(C57="Yes",(C53+(C58*C75))*(100-Pricing!B34)/100,C53)</f>
        <v>0</v>
      </c>
      <c r="D82" s="58"/>
    </row>
    <row r="83" spans="2:7" ht="22" thickBot="1" x14ac:dyDescent="0.3">
      <c r="B83" s="53" t="s">
        <v>54</v>
      </c>
      <c r="C83" s="60">
        <f>IF(C57="Yes",0,C75)</f>
        <v>0</v>
      </c>
      <c r="D83" s="58"/>
      <c r="F83" s="54"/>
      <c r="G83" s="54"/>
    </row>
    <row r="84" spans="2:7" x14ac:dyDescent="0.2">
      <c r="B84" s="37" t="str">
        <f>IF(C57="Yes",CONCATENATE("* Upfront includes ",Pricing!B34,"% discount for pay-upfront commitment."),"")</f>
        <v/>
      </c>
      <c r="D84" s="6"/>
    </row>
  </sheetData>
  <sheetProtection password="CF0C" sheet="1" objects="1" scenarios="1"/>
  <mergeCells count="1">
    <mergeCell ref="F19:J19"/>
  </mergeCells>
  <pageMargins left="0.75" right="0.75" top="1" bottom="1" header="0.5" footer="0.5"/>
  <pageSetup paperSize="0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4"/>
  <sheetViews>
    <sheetView zoomScale="150" zoomScaleNormal="150" zoomScalePageLayoutView="150" workbookViewId="0">
      <selection activeCell="A35" sqref="A35"/>
    </sheetView>
  </sheetViews>
  <sheetFormatPr baseColWidth="10" defaultRowHeight="16" x14ac:dyDescent="0.2"/>
  <cols>
    <col min="1" max="1" width="20.33203125" customWidth="1"/>
    <col min="2" max="2" width="15.6640625" customWidth="1"/>
  </cols>
  <sheetData>
    <row r="2" spans="1:2" x14ac:dyDescent="0.2">
      <c r="A2" s="74" t="s">
        <v>48</v>
      </c>
    </row>
    <row r="3" spans="1:2" x14ac:dyDescent="0.2">
      <c r="A3" s="28" t="s">
        <v>47</v>
      </c>
      <c r="B3" s="28" t="s">
        <v>40</v>
      </c>
    </row>
    <row r="4" spans="1:2" x14ac:dyDescent="0.2">
      <c r="A4" s="27">
        <v>0</v>
      </c>
      <c r="B4" s="27">
        <v>0</v>
      </c>
    </row>
    <row r="5" spans="1:2" x14ac:dyDescent="0.2">
      <c r="A5" s="27">
        <v>6</v>
      </c>
      <c r="B5" s="27">
        <v>7.5</v>
      </c>
    </row>
    <row r="6" spans="1:2" x14ac:dyDescent="0.2">
      <c r="A6" s="27">
        <v>12</v>
      </c>
      <c r="B6" s="27">
        <v>15</v>
      </c>
    </row>
    <row r="7" spans="1:2" x14ac:dyDescent="0.2">
      <c r="A7" s="27">
        <v>24</v>
      </c>
      <c r="B7" s="27">
        <v>30</v>
      </c>
    </row>
    <row r="8" spans="1:2" x14ac:dyDescent="0.2">
      <c r="A8" s="27">
        <v>36</v>
      </c>
      <c r="B8" s="27">
        <v>45</v>
      </c>
    </row>
    <row r="10" spans="1:2" x14ac:dyDescent="0.2">
      <c r="A10" s="74" t="s">
        <v>72</v>
      </c>
    </row>
    <row r="11" spans="1:2" x14ac:dyDescent="0.2">
      <c r="A11" s="28" t="s">
        <v>47</v>
      </c>
      <c r="B11" s="28" t="s">
        <v>40</v>
      </c>
    </row>
    <row r="12" spans="1:2" x14ac:dyDescent="0.2">
      <c r="A12" s="27">
        <v>0</v>
      </c>
      <c r="B12" s="27">
        <v>0</v>
      </c>
    </row>
    <row r="13" spans="1:2" x14ac:dyDescent="0.2">
      <c r="A13" s="27">
        <v>6</v>
      </c>
      <c r="B13" s="27">
        <v>30</v>
      </c>
    </row>
    <row r="14" spans="1:2" x14ac:dyDescent="0.2">
      <c r="A14" s="27">
        <v>12</v>
      </c>
      <c r="B14" s="27">
        <v>50</v>
      </c>
    </row>
    <row r="15" spans="1:2" x14ac:dyDescent="0.2">
      <c r="A15" s="27">
        <v>24</v>
      </c>
      <c r="B15" s="27">
        <v>80</v>
      </c>
    </row>
    <row r="17" spans="1:2" x14ac:dyDescent="0.2">
      <c r="A17" s="74" t="s">
        <v>37</v>
      </c>
    </row>
    <row r="18" spans="1:2" x14ac:dyDescent="0.2">
      <c r="A18" s="35" t="s">
        <v>61</v>
      </c>
      <c r="B18" s="36">
        <v>2750</v>
      </c>
    </row>
    <row r="20" spans="1:2" x14ac:dyDescent="0.2">
      <c r="A20" s="74" t="s">
        <v>78</v>
      </c>
    </row>
    <row r="21" spans="1:2" x14ac:dyDescent="0.2">
      <c r="A21" s="35" t="s">
        <v>44</v>
      </c>
      <c r="B21" s="36">
        <v>1150</v>
      </c>
    </row>
    <row r="22" spans="1:2" x14ac:dyDescent="0.2">
      <c r="A22" s="35" t="s">
        <v>45</v>
      </c>
      <c r="B22" s="36">
        <v>2200</v>
      </c>
    </row>
    <row r="23" spans="1:2" x14ac:dyDescent="0.2">
      <c r="A23" s="35" t="s">
        <v>46</v>
      </c>
      <c r="B23" s="36">
        <v>4450</v>
      </c>
    </row>
    <row r="24" spans="1:2" x14ac:dyDescent="0.2">
      <c r="A24" s="35" t="s">
        <v>58</v>
      </c>
      <c r="B24" s="36">
        <v>3000</v>
      </c>
    </row>
    <row r="25" spans="1:2" x14ac:dyDescent="0.2">
      <c r="A25" s="35" t="s">
        <v>59</v>
      </c>
      <c r="B25" s="36">
        <v>4000</v>
      </c>
    </row>
    <row r="27" spans="1:2" x14ac:dyDescent="0.2">
      <c r="A27" s="74" t="s">
        <v>60</v>
      </c>
    </row>
    <row r="28" spans="1:2" x14ac:dyDescent="0.2">
      <c r="A28" s="35" t="s">
        <v>61</v>
      </c>
      <c r="B28" s="36">
        <v>150</v>
      </c>
    </row>
    <row r="29" spans="1:2" x14ac:dyDescent="0.2">
      <c r="A29" s="35" t="s">
        <v>62</v>
      </c>
      <c r="B29" s="36">
        <v>75</v>
      </c>
    </row>
    <row r="31" spans="1:2" x14ac:dyDescent="0.2">
      <c r="A31" s="74" t="s">
        <v>49</v>
      </c>
    </row>
    <row r="32" spans="1:2" x14ac:dyDescent="0.2">
      <c r="A32" s="35" t="s">
        <v>62</v>
      </c>
      <c r="B32" s="36">
        <v>25</v>
      </c>
    </row>
    <row r="34" spans="1:3" x14ac:dyDescent="0.2">
      <c r="A34" s="35" t="s">
        <v>79</v>
      </c>
      <c r="B34" s="36">
        <v>10</v>
      </c>
      <c r="C34" t="s">
        <v>40</v>
      </c>
    </row>
  </sheetData>
  <sheetProtection password="CF0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mydigitalstructure</vt:lpstr>
      <vt:lpstr>Pricing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Byers</dc:creator>
  <cp:lastModifiedBy>Microsoft Office User</cp:lastModifiedBy>
  <dcterms:created xsi:type="dcterms:W3CDTF">2013-07-16T03:40:30Z</dcterms:created>
  <dcterms:modified xsi:type="dcterms:W3CDTF">2015-11-13T05:51:36Z</dcterms:modified>
</cp:coreProperties>
</file>